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226787A5-D20E-4470-A825-607D0721108A}" xr6:coauthVersionLast="47" xr6:coauthVersionMax="47" xr10:uidLastSave="{00000000-0000-0000-0000-000000000000}"/>
  <workbookProtection workbookPassword="CA89" lockStructure="1"/>
  <bookViews>
    <workbookView xWindow="37320" yWindow="-120" windowWidth="29040" windowHeight="15720" tabRatio="615"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<sst xmlns="http://schemas.openxmlformats.org/spreadsheetml/2006/main" count="57" uniqueCount="52">
  <si>
    <t>Volume</t>
  </si>
  <si>
    <t>Fertilizer type</t>
  </si>
  <si>
    <t>Fertilizer Rate</t>
  </si>
  <si>
    <t>Application Method</t>
  </si>
  <si>
    <t>CALIBRATION TOOL</t>
  </si>
  <si>
    <t>Urea</t>
  </si>
  <si>
    <t>Look up table for density</t>
  </si>
  <si>
    <t>Look up Table for Calculating Volume</t>
  </si>
  <si>
    <t xml:space="preserve">                 OFRA FERTILIZER </t>
  </si>
  <si>
    <t>Density, g/mL</t>
  </si>
  <si>
    <t>Volume, mL</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</si>
  <si>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</si>
  <si>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</si>
  <si>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</si>
  <si>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</si>
  <si>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The OFRA Fertilizer Calibration Tool eases calibration for accurate fertilizer application.</t>
  </si>
  <si>
    <t>1. With first use: enable editing and enable content.</t>
  </si>
  <si>
    <t>Description</t>
  </si>
  <si>
    <t>Volume of round measuring unit</t>
  </si>
  <si>
    <t>Diameter, cm</t>
  </si>
  <si>
    <t>Width, cm</t>
  </si>
  <si>
    <t>Volume of square/rectangle measuring unit</t>
  </si>
  <si>
    <t>Length, cm</t>
  </si>
  <si>
    <t>Depth, cm</t>
  </si>
  <si>
    <t>Height, cm</t>
  </si>
  <si>
    <t>D10</t>
  </si>
  <si>
    <t>D11</t>
  </si>
  <si>
    <t>D12</t>
  </si>
  <si>
    <t>Look up table for application</t>
  </si>
  <si>
    <t>Point</t>
  </si>
  <si>
    <t>Band</t>
  </si>
  <si>
    <t>Broadcast</t>
  </si>
  <si>
    <t>Density</t>
  </si>
  <si>
    <t>Fertilizer Rate (kg/ha)</t>
  </si>
  <si>
    <t>Calculations</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</si>
  <si>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</si>
  <si>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Changing default options for measuring units, the first 3 options in the drop downlist.</t>
  </si>
  <si>
    <t>1. unprotect in Review with password ofra</t>
  </si>
  <si>
    <t>3. Go to Review and protect the worksheet with password ofra.</t>
  </si>
  <si>
    <t>2. change the name and volume as appropriate in cells q9 to r11. This will change the name in the dropdown list. (Determine the volume by filling with water and then weighing the water. Grams of water is volume in mL.</t>
  </si>
  <si>
    <t xml:space="preserve"> </t>
  </si>
  <si>
    <t>Gino tomato sauce can</t>
  </si>
  <si>
    <t>Nestle Ideal Milk can</t>
  </si>
  <si>
    <t>NPK 15-15-15</t>
  </si>
  <si>
    <t>NPS 20-10-10</t>
  </si>
  <si>
    <t>point</t>
  </si>
  <si>
    <t>kg/ha</t>
  </si>
  <si>
    <t xml:space="preserve">Diago water bottle lid </t>
  </si>
  <si>
    <t>Diammonium phosphate</t>
  </si>
  <si>
    <t>Triple supper phosphate</t>
  </si>
  <si>
    <t>20-10-10</t>
  </si>
  <si>
    <t>KCl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</si>
</sst>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15</v>
      </c>
    </row>
    <row r="2" spans="1:1" x14ac:dyDescent="0.35">
      <c r="A2" t="s">
        <v>16</v>
      </c>
    </row>
    <row r="3" spans="1:1" ht="43.5" x14ac:dyDescent="0.35">
      <c r="A3" s="24" t="s">
        <v>35</v>
      </c>
    </row>
    <row r="4" spans="1:1" ht="29" x14ac:dyDescent="0.35">
      <c r="A4" s="24" t="s">
        <v>11</v>
      </c>
    </row>
    <row r="5" spans="1:1" x14ac:dyDescent="0.35">
      <c r="A5" s="24" t="s">
        <v>12</v>
      </c>
    </row>
    <row r="6" spans="1:1" ht="29" x14ac:dyDescent="0.35">
      <c r="A6" s="24" t="s">
        <v>13</v>
      </c>
    </row>
    <row r="7" spans="1:1" x14ac:dyDescent="0.35">
      <c r="A7" s="24" t="s">
        <v>14</v>
      </c>
    </row>
    <row r="9" spans="1:1" x14ac:dyDescent="0.35">
      <c r="A9" s="24" t="s">
        <v>36</v>
      </c>
    </row>
    <row r="10" spans="1:1" x14ac:dyDescent="0.35">
      <c r="A10" s="24" t="s">
        <v>37</v>
      </c>
    </row>
    <row r="11" spans="1:1" ht="29" x14ac:dyDescent="0.35">
      <c r="A11" s="24" t="s">
        <v>39</v>
      </c>
    </row>
    <row r="12" spans="1:1" x14ac:dyDescent="0.35">
      <c r="A12" s="24"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C17" sqref="C17"/>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8</v>
      </c>
      <c r="E4" s="16"/>
      <c r="F4" s="16"/>
      <c r="G4" s="20"/>
      <c r="H4" s="16"/>
      <c r="I4" s="16"/>
      <c r="J4" s="16"/>
      <c r="K4" s="16"/>
      <c r="L4" s="16"/>
      <c r="M4" s="16"/>
      <c r="N4" s="16"/>
    </row>
    <row r="5" spans="1:35" ht="28.5" x14ac:dyDescent="0.65">
      <c r="A5" s="16"/>
      <c r="B5" s="14"/>
      <c r="C5" s="16" t="s">
        <v>4</v>
      </c>
      <c r="D5" s="23" t="s">
        <v>4</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7</v>
      </c>
      <c r="W7" s="27" t="s">
        <v>6</v>
      </c>
      <c r="Z7" s="27" t="s">
        <v>28</v>
      </c>
      <c r="AE7" s="16"/>
      <c r="AF7" s="16"/>
    </row>
    <row r="8" spans="1:35" ht="15" thickBot="1" x14ac:dyDescent="0.4">
      <c r="A8" s="1"/>
      <c r="B8" s="2"/>
      <c r="C8" s="1"/>
      <c r="D8" s="1"/>
      <c r="E8" s="1"/>
      <c r="F8" s="1"/>
      <c r="G8" s="3"/>
      <c r="H8" s="1"/>
      <c r="I8" s="1"/>
      <c r="J8" s="16"/>
      <c r="K8" s="16"/>
      <c r="L8" s="16"/>
      <c r="M8" s="16"/>
      <c r="N8" s="16"/>
      <c r="Q8" s="38" t="s">
        <v>17</v>
      </c>
      <c r="R8" s="39" t="s">
        <v>0</v>
      </c>
      <c r="S8" s="40" t="s">
        <v>25</v>
      </c>
      <c r="T8" s="40" t="s">
        <v>26</v>
      </c>
      <c r="U8" s="41" t="s">
        <v>27</v>
      </c>
      <c r="W8" s="31" t="s">
        <v>5</v>
      </c>
      <c r="X8" s="42">
        <v>0.7</v>
      </c>
      <c r="Z8" s="31" t="s">
        <v>29</v>
      </c>
      <c r="AA8" s="42">
        <f>D19*E19</f>
        <v>0.32000000000000006</v>
      </c>
      <c r="AE8" s="16"/>
      <c r="AF8" s="16"/>
    </row>
    <row r="9" spans="1:35" ht="15" thickTop="1" x14ac:dyDescent="0.35">
      <c r="A9" s="1"/>
      <c r="B9" s="2"/>
      <c r="C9" s="1"/>
      <c r="D9" s="1"/>
      <c r="E9" s="1"/>
      <c r="F9" s="1"/>
      <c r="G9" s="3"/>
      <c r="H9" s="1"/>
      <c r="I9" s="1"/>
      <c r="J9" s="16"/>
      <c r="K9" s="16"/>
      <c r="L9" s="16"/>
      <c r="M9" s="16"/>
      <c r="N9" s="16"/>
      <c r="Q9" s="32" t="s">
        <v>47</v>
      </c>
      <c r="R9" s="33">
        <v>8</v>
      </c>
      <c r="S9" s="33"/>
      <c r="T9" s="33"/>
      <c r="U9" s="34"/>
      <c r="W9" s="32" t="s">
        <v>48</v>
      </c>
      <c r="X9" s="34">
        <v>1.1000000000000001</v>
      </c>
      <c r="Z9" s="32" t="s">
        <v>30</v>
      </c>
      <c r="AA9" s="34">
        <f>D19</f>
        <v>0.8</v>
      </c>
    </row>
    <row r="10" spans="1:35" ht="15" thickBot="1" x14ac:dyDescent="0.4">
      <c r="A10" s="1"/>
      <c r="B10" s="2"/>
      <c r="C10" s="1"/>
      <c r="D10" s="12">
        <f>IF(C11=0,0,VLOOKUP($C$11,Volume,3,FALSE))</f>
        <v>0</v>
      </c>
      <c r="E10" s="12">
        <f>IF(C11=0,0,VLOOKUP($C$11,Volume,4,FALSE))</f>
        <v>0</v>
      </c>
      <c r="F10" s="12">
        <f>IF(C11=0,0,VLOOKUP($C$11,Volume,5,FALSE))</f>
        <v>0</v>
      </c>
      <c r="G10" s="13" t="s">
        <v>10</v>
      </c>
      <c r="H10" s="1"/>
      <c r="I10" s="1"/>
      <c r="J10" s="16"/>
      <c r="K10" s="16"/>
      <c r="L10" s="16"/>
      <c r="M10" s="16"/>
      <c r="N10" s="16"/>
      <c r="Q10" s="32" t="s">
        <v>41</v>
      </c>
      <c r="R10" s="33">
        <v>70</v>
      </c>
      <c r="S10" s="33"/>
      <c r="T10" s="33"/>
      <c r="U10" s="34"/>
      <c r="W10" s="32" t="s">
        <v>49</v>
      </c>
      <c r="X10" s="34">
        <v>1.1000000000000001</v>
      </c>
      <c r="Z10" s="35" t="s">
        <v>31</v>
      </c>
      <c r="AA10" s="37">
        <f>D19</f>
        <v>0.8</v>
      </c>
    </row>
    <row r="11" spans="1:35" x14ac:dyDescent="0.35">
      <c r="A11" s="1"/>
      <c r="B11" s="14" t="s">
        <v>0</v>
      </c>
      <c r="C11" s="26" t="s">
        <v>47</v>
      </c>
      <c r="D11" s="5"/>
      <c r="E11" s="5"/>
      <c r="F11" s="5"/>
      <c r="G11" s="13">
        <f>IF(C11=0,0,VLOOKUP(C11,Volume,2,FALSE))</f>
        <v>8</v>
      </c>
      <c r="H11" s="1"/>
      <c r="I11" s="1"/>
      <c r="J11" s="16"/>
      <c r="K11" s="16"/>
      <c r="L11" s="16"/>
      <c r="M11" s="16"/>
      <c r="N11" s="16"/>
      <c r="Q11" s="32" t="s">
        <v>42</v>
      </c>
      <c r="R11" s="33">
        <v>180</v>
      </c>
      <c r="S11" s="33"/>
      <c r="T11" s="33"/>
      <c r="U11" s="34"/>
      <c r="W11" s="32" t="s">
        <v>51</v>
      </c>
      <c r="X11" s="34">
        <v>1.1000000000000001</v>
      </c>
    </row>
    <row r="12" spans="1:35" x14ac:dyDescent="0.35">
      <c r="A12" s="1"/>
      <c r="B12" s="2"/>
      <c r="C12" s="1"/>
      <c r="D12" s="1"/>
      <c r="E12" s="1"/>
      <c r="F12" s="1"/>
      <c r="G12" s="3"/>
      <c r="H12" s="1"/>
      <c r="I12" s="1"/>
      <c r="J12" s="16"/>
      <c r="K12" s="16"/>
      <c r="L12" s="16"/>
      <c r="M12" s="16"/>
      <c r="N12" s="16"/>
      <c r="Q12" s="32" t="s">
        <v>18</v>
      </c>
      <c r="R12" s="33">
        <f>3.14*(E11/2)^2*F11</f>
        <v>0</v>
      </c>
      <c r="S12" s="33"/>
      <c r="T12" s="33" t="s">
        <v>19</v>
      </c>
      <c r="U12" s="34" t="s">
        <v>23</v>
      </c>
      <c r="W12" s="32" t="s">
        <v>43</v>
      </c>
      <c r="X12" s="34">
        <v>1</v>
      </c>
      <c r="AH12" s="16"/>
      <c r="AI12" s="16"/>
    </row>
    <row r="13" spans="1:35" x14ac:dyDescent="0.35">
      <c r="A13" s="1"/>
      <c r="B13" s="2"/>
      <c r="C13" s="1"/>
      <c r="D13" s="21" t="str">
        <f>IF(C14="Other","Enter Density","")</f>
        <v/>
      </c>
      <c r="E13" s="12" t="s">
        <v>9</v>
      </c>
      <c r="F13" s="1"/>
      <c r="G13" s="3"/>
      <c r="H13" s="1"/>
      <c r="I13" s="1"/>
      <c r="J13" s="16"/>
      <c r="K13" s="16"/>
      <c r="L13" s="16"/>
      <c r="M13" s="16"/>
      <c r="N13" s="16"/>
      <c r="Q13" s="32" t="s">
        <v>21</v>
      </c>
      <c r="R13" s="33">
        <f>D11*E11*F11</f>
        <v>0</v>
      </c>
      <c r="S13" s="33" t="s">
        <v>22</v>
      </c>
      <c r="T13" s="33" t="s">
        <v>20</v>
      </c>
      <c r="U13" s="34" t="s">
        <v>24</v>
      </c>
      <c r="W13" s="32" t="s">
        <v>44</v>
      </c>
      <c r="X13" s="34">
        <v>1.1000000000000001</v>
      </c>
      <c r="AH13" s="16"/>
      <c r="AI13" s="16"/>
    </row>
    <row r="14" spans="1:35" x14ac:dyDescent="0.35">
      <c r="A14" s="1"/>
      <c r="B14" s="14" t="s">
        <v>1</v>
      </c>
      <c r="C14" s="6" t="s">
        <v>49</v>
      </c>
      <c r="D14" s="5"/>
      <c r="E14" s="12">
        <f>IF(C14=0,0,VLOOKUP(C14,Density,2,FALSE))</f>
        <v>1.1000000000000001</v>
      </c>
      <c r="F14" s="1"/>
      <c r="G14" s="3"/>
      <c r="H14" s="1"/>
      <c r="I14" s="1"/>
      <c r="J14" s="16"/>
      <c r="K14" s="16"/>
      <c r="L14" s="16"/>
      <c r="M14" s="16"/>
      <c r="N14" s="16"/>
      <c r="Q14" s="32"/>
      <c r="R14" s="33"/>
      <c r="S14" s="33"/>
      <c r="T14" s="33"/>
      <c r="U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2</v>
      </c>
      <c r="C16" s="7">
        <v>75</v>
      </c>
      <c r="D16" s="6" t="s">
        <v>46</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3</v>
      </c>
      <c r="C19" s="4" t="s">
        <v>45</v>
      </c>
      <c r="D19" s="5">
        <v>0.8</v>
      </c>
      <c r="E19" s="5">
        <v>0.4</v>
      </c>
      <c r="F19" s="1"/>
      <c r="G19" s="3"/>
      <c r="H19" s="1"/>
      <c r="I19" s="1"/>
      <c r="J19" s="16"/>
      <c r="K19" s="16"/>
      <c r="L19" s="16"/>
      <c r="M19" s="16"/>
      <c r="N19" s="16"/>
      <c r="W19" s="27" t="s">
        <v>34</v>
      </c>
    </row>
    <row r="20" spans="1:24" x14ac:dyDescent="0.35">
      <c r="A20" s="1"/>
      <c r="B20" s="2"/>
      <c r="C20" s="1"/>
      <c r="D20" s="1"/>
      <c r="E20" s="1"/>
      <c r="F20" s="1"/>
      <c r="G20" s="3"/>
      <c r="H20" s="1"/>
      <c r="I20" s="1"/>
      <c r="J20" s="16"/>
      <c r="K20" s="16"/>
      <c r="L20" s="16"/>
      <c r="M20" s="16"/>
      <c r="N20" s="16"/>
      <c r="W20" s="29" t="s">
        <v>50</v>
      </c>
      <c r="X20" s="15">
        <f>VLOOKUP(C11,Volume,2,FALSE)</f>
        <v>8</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3.6666666666666665</v>
      </c>
      <c r="E21" s="1"/>
      <c r="F21" s="1"/>
      <c r="G21" s="3"/>
      <c r="H21" s="1"/>
      <c r="I21" s="1"/>
      <c r="J21" s="16"/>
      <c r="K21" s="16"/>
      <c r="L21" s="16"/>
      <c r="M21" s="16"/>
      <c r="N21" s="16"/>
      <c r="Q21" s="15" t="s">
        <v>40</v>
      </c>
      <c r="W21" s="29" t="s">
        <v>32</v>
      </c>
      <c r="X21" s="15">
        <f>IF(C14=0,0,VLOOKUP(C14,Density,2,FALSE))</f>
        <v>1.1000000000000001</v>
      </c>
    </row>
    <row r="22" spans="1:24" ht="15" thickBot="1" x14ac:dyDescent="0.4">
      <c r="A22" s="1"/>
      <c r="B22" s="9"/>
      <c r="C22" s="10"/>
      <c r="D22" s="10"/>
      <c r="E22" s="10"/>
      <c r="F22" s="10"/>
      <c r="G22" s="11"/>
      <c r="H22" s="1"/>
      <c r="I22" s="1"/>
      <c r="J22" s="16"/>
      <c r="K22" s="16"/>
      <c r="L22" s="16"/>
      <c r="M22" s="16"/>
      <c r="N22" s="16"/>
      <c r="W22" s="29" t="s">
        <v>3</v>
      </c>
      <c r="X22" s="30">
        <f>IF(C19="point",D19*E19,IF(C19="band",D19,IF(C19="broadcast",D19,"")))</f>
        <v>0.32000000000000006</v>
      </c>
    </row>
    <row r="23" spans="1:24" ht="15" thickTop="1" x14ac:dyDescent="0.35">
      <c r="A23" s="1"/>
      <c r="B23" s="1"/>
      <c r="C23" s="1"/>
      <c r="D23" s="1"/>
      <c r="E23" s="1"/>
      <c r="F23" s="1"/>
      <c r="G23" s="1"/>
      <c r="H23" s="1"/>
      <c r="I23" s="1"/>
      <c r="J23" s="16"/>
      <c r="K23" s="16"/>
      <c r="L23" s="16"/>
      <c r="M23" s="16"/>
      <c r="N23" s="16"/>
      <c r="W23" s="29" t="s">
        <v>33</v>
      </c>
      <c r="X23" s="15">
        <f>IF(D16="kg/ha",C16,IF(D16="kg/acre",C16/0.404685642,""))</f>
        <v>75</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9" xr:uid="{00000000-0002-0000-0100-000001000000}">
      <formula1>"point,band,broadcast"</formula1>
    </dataValidation>
    <dataValidation type="list" allowBlank="1" showInputMessage="1" showErrorMessage="1" sqref="D16" xr:uid="{00000000-0002-0000-0100-000002000000}">
      <formula1>"kg/acre,kg/ha"</formula1>
    </dataValidation>
    <dataValidation type="list" allowBlank="1" showDropDown="1" showInputMessage="1" showErrorMessage="1" sqref="E16:F16" xr:uid="{00000000-0002-0000-0100-000003000000}">
      <formula1>"kg/acre,kg/ha"</formula1>
    </dataValidation>
    <dataValidation type="list" allowBlank="1" showInputMessage="1" showErrorMessage="1" sqref="C14" xr:uid="{00000000-0002-0000-0100-000004000000}">
      <formula1>$W$8:$W$15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13" ma:contentTypeDescription="Create a new document." ma:contentTypeScope="" ma:versionID="3138489a0dc483facb113e3000a2b04b">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2ee3ed83da763823d46ff42735164b5c"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7766F8-72D7-47EC-BE57-6D4988B30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79D1D6-5DD5-4192-863C-D0881974315A}">
  <ds:schemaRefs>
    <ds:schemaRef ds:uri="http://schemas.microsoft.com/sharepoint/v3/contenttype/forms"/>
  </ds:schemaRefs>
</ds:datastoreItem>
</file>

<file path=customXml/itemProps3.xml><?xml version="1.0" encoding="utf-8"?>
<ds:datastoreItem xmlns:ds="http://schemas.openxmlformats.org/officeDocument/2006/customXml" ds:itemID="{091BEB73-FD66-44FA-85D4-2E5960153C52}">
  <ds:schemaRefs>
    <ds:schemaRef ds:uri="http://purl.org/dc/dcmitype/"/>
    <ds:schemaRef ds:uri="6a2a5ef5-46a6-42c7-b9b9-d957781a302b"/>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fcaa660-3182-4f27-8fa7-16736e9283f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snr</dc:creator>
  <cp:lastModifiedBy>Madeline Smith</cp:lastModifiedBy>
  <dcterms:created xsi:type="dcterms:W3CDTF">2014-07-14T14:05:02Z</dcterms:created>
  <dcterms:modified xsi:type="dcterms:W3CDTF">2026-01-06T16:16:15Z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ies>
</file>