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DB471686-E6B2-4A65-959B-B762A264436F}" xr6:coauthVersionLast="47" xr6:coauthVersionMax="47" xr10:uidLastSave="{00000000-0000-0000-0000-000000000000}"/>
  <workbookProtection workbookPassword="CA89" lockStructure="1"/>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<sst xmlns="http://schemas.openxmlformats.org/spreadsheetml/2006/main" count="56" uniqueCount="49">
  <si>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</si>
  <si>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</si>
  <si>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</si>
  <si>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</si>
  <si>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</si>
  <si>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</si>
  <si>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</si>
  <si>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</si>
  <si>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</si>
  <si>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</si>
  <si>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</si>
  <si>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</si>
  <si>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</si>
  <si>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</si>
  <si>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</si>
  <si>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</si>
  <si>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</si>
  <si>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</si>
  <si>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</si>
  <si>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</si>
  <si>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</si>
  <si>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</si>
  <si>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</si>
  <si>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 xml:space="preserve">Water bottle lid </t>
  </si>
  <si>
    <t>Triple Super phosphate</t>
  </si>
  <si>
    <t>Band</t>
  </si>
  <si>
    <t>Volume, mL</t>
  </si>
  <si>
    <t>Murate of potash</t>
  </si>
  <si>
    <t>Broadcast</t>
  </si>
  <si>
    <t xml:space="preserve"> </t>
  </si>
  <si>
    <t>Diammonium phosphate</t>
  </si>
  <si>
    <t>Volume of round measuring unit</t>
  </si>
  <si>
    <t>Diameter, cm</t>
  </si>
  <si>
    <t>Depth, cm</t>
  </si>
  <si>
    <t>NPK 12-24-12</t>
  </si>
  <si>
    <t>Density, g/mL</t>
  </si>
  <si>
    <t>Volume of square/rectangle measuring unit</t>
  </si>
  <si>
    <t>Length, cm</t>
  </si>
  <si>
    <t>Width, cm</t>
  </si>
  <si>
    <t>Height, cm</t>
  </si>
  <si>
    <t>NPS 23-21-0-4</t>
  </si>
  <si>
    <t>Fertilizer type</t>
  </si>
  <si>
    <t>Fertilizer Rate</t>
  </si>
  <si>
    <t>kg/ha</t>
  </si>
  <si>
    <t>Application Method</t>
  </si>
  <si>
    <t>broadcast</t>
  </si>
  <si>
    <t>Calculations</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</si>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</sst>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topLeftCell="A5" workbookViewId="0">
      <selection activeCell="C26" sqref="C26"/>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0.1875</v>
      </c>
      <c r="AE8" s="16"/>
      <c r="AF8" s="16"/>
    </row>
    <row r="9" spans="1:35" ht="15" thickTop="1" x14ac:dyDescent="0.35">
      <c r="A9" s="1"/>
      <c r="B9" s="2"/>
      <c r="C9" s="1"/>
      <c r="D9" s="1"/>
      <c r="E9" s="1"/>
      <c r="F9" s="1"/>
      <c r="G9" s="3"/>
      <c r="H9" s="1"/>
      <c r="I9" s="1"/>
      <c r="J9" s="16"/>
      <c r="K9" s="16"/>
      <c r="L9" s="16"/>
      <c r="M9" s="16"/>
      <c r="N9" s="16"/>
      <c r="Q9" s="32" t="s">
        <v>23</v>
      </c>
      <c r="R9" s="33">
        <v>8</v>
      </c>
      <c r="S9" s="33"/>
      <c r="T9" s="33"/>
      <c r="U9" s="34"/>
      <c r="W9" s="32" t="s">
        <v>24</v>
      </c>
      <c r="X9" s="34">
        <v>1.1000000000000001</v>
      </c>
      <c r="Z9" s="32" t="s">
        <v>25</v>
      </c>
      <c r="AA9" s="34">
        <f>D19</f>
        <v>0.25</v>
      </c>
    </row>
    <row r="10" spans="1:35" ht="15" thickBot="1" x14ac:dyDescent="0.4">
      <c r="A10" s="1"/>
      <c r="B10" s="2"/>
      <c r="C10" s="1"/>
      <c r="D10" s="12">
        <f>IF(C11=0,0,VLOOKUP($C$11,Volume,3,FALSE))</f>
        <v>0</v>
      </c>
      <c r="E10" s="12">
        <f>IF(C11=0,0,VLOOKUP($C$11,Volume,4,FALSE))</f>
        <v>0</v>
      </c>
      <c r="F10" s="12">
        <f>IF(C11=0,0,VLOOKUP($C$11,Volume,5,FALSE))</f>
        <v>0</v>
      </c>
      <c r="G10" s="13" t="s">
        <v>26</v>
      </c>
      <c r="H10" s="1"/>
      <c r="I10" s="1"/>
      <c r="J10" s="16"/>
      <c r="K10" s="16"/>
      <c r="L10" s="16"/>
      <c r="M10" s="16"/>
      <c r="N10" s="16"/>
      <c r="Q10" s="32"/>
      <c r="R10" s="33"/>
      <c r="S10" s="33"/>
      <c r="T10" s="33"/>
      <c r="U10" s="34"/>
      <c r="W10" s="32" t="s">
        <v>27</v>
      </c>
      <c r="X10" s="34">
        <v>1.1000000000000001</v>
      </c>
      <c r="Z10" s="35" t="s">
        <v>28</v>
      </c>
      <c r="AA10" s="37">
        <f>D19</f>
        <v>0.25</v>
      </c>
    </row>
    <row r="11" spans="1:35" x14ac:dyDescent="0.35">
      <c r="A11" s="1"/>
      <c r="B11" s="14" t="s">
        <v>17</v>
      </c>
      <c r="C11" s="26" t="s">
        <v>23</v>
      </c>
      <c r="D11" s="5"/>
      <c r="E11" s="5"/>
      <c r="F11" s="5"/>
      <c r="G11" s="13">
        <f>IF(C11=0,0,VLOOKUP(C11,Volume,2,FALSE))</f>
        <v>8</v>
      </c>
      <c r="H11" s="1"/>
      <c r="I11" s="1"/>
      <c r="J11" s="16"/>
      <c r="K11" s="16"/>
      <c r="L11" s="16"/>
      <c r="M11" s="16"/>
      <c r="N11" s="16"/>
      <c r="Q11" s="32" t="s">
        <v>29</v>
      </c>
      <c r="R11" s="33" t="s">
        <v>29</v>
      </c>
      <c r="S11" s="33"/>
      <c r="T11" s="33"/>
      <c r="U11" s="34"/>
      <c r="W11" s="32" t="s">
        <v>30</v>
      </c>
      <c r="X11" s="34">
        <v>1.1000000000000001</v>
      </c>
    </row>
    <row r="12" spans="1:35" x14ac:dyDescent="0.35">
      <c r="A12" s="1"/>
      <c r="B12" s="2"/>
      <c r="C12" s="1"/>
      <c r="D12" s="1"/>
      <c r="E12" s="1"/>
      <c r="F12" s="1"/>
      <c r="G12" s="3"/>
      <c r="H12" s="1"/>
      <c r="I12" s="1"/>
      <c r="J12" s="16"/>
      <c r="K12" s="16"/>
      <c r="L12" s="16"/>
      <c r="M12" s="16"/>
      <c r="N12" s="16"/>
      <c r="Q12" s="32" t="s">
        <v>31</v>
      </c>
      <c r="R12" s="33">
        <f>3.14*(E11/2)^2*F11</f>
        <v>0</v>
      </c>
      <c r="S12" s="33"/>
      <c r="T12" s="33" t="s">
        <v>32</v>
      </c>
      <c r="U12" s="34" t="s">
        <v>33</v>
      </c>
      <c r="W12" s="32" t="s">
        <v>34</v>
      </c>
      <c r="X12" s="34">
        <v>1</v>
      </c>
      <c r="AH12" s="16"/>
      <c r="AI12" s="16"/>
    </row>
    <row r="13" spans="1:35" x14ac:dyDescent="0.35">
      <c r="A13" s="1"/>
      <c r="B13" s="2"/>
      <c r="C13" s="1"/>
      <c r="D13" s="21" t="str">
        <f>IF(C14="Other","Enter Density","")</f>
        <v/>
      </c>
      <c r="E13" s="12" t="s">
        <v>35</v>
      </c>
      <c r="F13" s="1"/>
      <c r="G13" s="3"/>
      <c r="H13" s="1"/>
      <c r="I13" s="1"/>
      <c r="J13" s="16"/>
      <c r="K13" s="16"/>
      <c r="L13" s="16"/>
      <c r="M13" s="16"/>
      <c r="N13" s="16"/>
      <c r="Q13" s="32" t="s">
        <v>36</v>
      </c>
      <c r="R13" s="33">
        <f>D11*E11*F11</f>
        <v>0</v>
      </c>
      <c r="S13" s="33" t="s">
        <v>37</v>
      </c>
      <c r="T13" s="33" t="s">
        <v>38</v>
      </c>
      <c r="U13" s="34" t="s">
        <v>39</v>
      </c>
      <c r="W13" s="32" t="s">
        <v>40</v>
      </c>
      <c r="X13" s="34">
        <v>1.2</v>
      </c>
      <c r="AH13" s="16"/>
      <c r="AI13" s="16"/>
    </row>
    <row r="14" spans="1:35" x14ac:dyDescent="0.35">
      <c r="A14" s="1"/>
      <c r="B14" s="14" t="s">
        <v>41</v>
      </c>
      <c r="C14" s="6" t="s">
        <v>21</v>
      </c>
      <c r="D14" s="5"/>
      <c r="E14" s="12">
        <f>IF(C14=0,0,VLOOKUP(C14,Density,2,FALSE))</f>
        <v>0.7</v>
      </c>
      <c r="F14" s="1"/>
      <c r="G14" s="3"/>
      <c r="H14" s="1"/>
      <c r="I14" s="1"/>
      <c r="J14" s="16"/>
      <c r="K14" s="16"/>
      <c r="L14" s="16"/>
      <c r="M14" s="16"/>
      <c r="N14" s="16"/>
      <c r="Q14" s="32"/>
      <c r="R14" s="33"/>
      <c r="S14" s="33"/>
      <c r="T14" s="33"/>
      <c r="U14" s="34"/>
      <c r="W14" s="32"/>
      <c r="X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42</v>
      </c>
      <c r="C16" s="7">
        <v>69</v>
      </c>
      <c r="D16" s="6" t="s">
        <v>43</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Application Width, m</v>
      </c>
      <c r="E18" s="12" t="str">
        <f>IF(C19="point","Point Spacing, m","")</f>
        <v/>
      </c>
      <c r="F18" s="1"/>
      <c r="G18" s="3"/>
      <c r="H18" s="1"/>
      <c r="I18" s="1"/>
      <c r="J18" s="16"/>
      <c r="K18" s="16"/>
      <c r="L18" s="16"/>
      <c r="M18" s="16"/>
      <c r="N18" s="16"/>
    </row>
    <row r="19" spans="1:24" x14ac:dyDescent="0.35">
      <c r="A19" s="1"/>
      <c r="B19" s="14" t="s">
        <v>44</v>
      </c>
      <c r="C19" s="4" t="s">
        <v>45</v>
      </c>
      <c r="D19" s="5">
        <v>0.25</v>
      </c>
      <c r="E19" s="5">
        <v>0.75</v>
      </c>
      <c r="F19" s="1"/>
      <c r="G19" s="3"/>
      <c r="H19" s="1"/>
      <c r="I19" s="1"/>
      <c r="J19" s="16"/>
      <c r="K19" s="16"/>
      <c r="L19" s="16"/>
      <c r="M19" s="16"/>
      <c r="N19" s="16"/>
      <c r="W19" s="27" t="s">
        <v>46</v>
      </c>
    </row>
    <row r="20" spans="1:24" x14ac:dyDescent="0.35">
      <c r="A20" s="1"/>
      <c r="B20" s="2"/>
      <c r="C20" s="1"/>
      <c r="D20" s="1"/>
      <c r="E20" s="1"/>
      <c r="F20" s="1"/>
      <c r="G20" s="3"/>
      <c r="H20" s="1"/>
      <c r="I20" s="1"/>
      <c r="J20" s="16"/>
      <c r="K20" s="16"/>
      <c r="L20" s="16"/>
      <c r="M20" s="16"/>
      <c r="N20" s="16"/>
      <c r="W20" s="29" t="s">
        <v>17</v>
      </c>
      <c r="X20" s="15">
        <f>VLOOKUP(C11,Volume,2,FALSE)</f>
        <v>8</v>
      </c>
    </row>
    <row r="21" spans="1:24" x14ac:dyDescent="0.35">
      <c r="A21" s="1"/>
      <c r="B21" s="8"/>
      <c r="C21" s="12" t="str">
        <f>IF(C19="Point","Points/container","Meters/container")</f>
        <v>Meters/container</v>
      </c>
      <c r="D21" s="28">
        <f>IF(C11=0,"Choose a method to calculate volume",IF(C16=0,"Enter a fertilizer rate",IF(C14=0,"Enter fertilizer type",IF(X20=0,"Enter volume data",IF(C19=0,"Enter 'Application Method'",IF(X22=0,"Enter 'Application Method' data",(X20/(X23/10*X22))*X21))))))</f>
        <v>3.2463768115942027</v>
      </c>
      <c r="E21" s="1"/>
      <c r="F21" s="1"/>
      <c r="G21" s="3"/>
      <c r="H21" s="1"/>
      <c r="I21" s="1"/>
      <c r="J21" s="16"/>
      <c r="K21" s="16"/>
      <c r="L21" s="16"/>
      <c r="M21" s="16"/>
      <c r="N21" s="16"/>
      <c r="W21" s="29" t="s">
        <v>47</v>
      </c>
      <c r="X21" s="15">
        <f>IF(C14=0,0,VLOOKUP(C14,Density,2,FALSE))</f>
        <v>0.7</v>
      </c>
    </row>
    <row r="22" spans="1:24" ht="15" thickBot="1" x14ac:dyDescent="0.4">
      <c r="A22" s="1"/>
      <c r="B22" s="9"/>
      <c r="C22" s="10"/>
      <c r="D22" s="10"/>
      <c r="E22" s="10"/>
      <c r="F22" s="10"/>
      <c r="G22" s="11"/>
      <c r="H22" s="1"/>
      <c r="I22" s="1"/>
      <c r="J22" s="16"/>
      <c r="K22" s="16"/>
      <c r="L22" s="16"/>
      <c r="M22" s="16"/>
      <c r="N22" s="16"/>
      <c r="W22" s="29" t="s">
        <v>44</v>
      </c>
      <c r="X22" s="30">
        <f>IF(C19="point",D19*E19,IF(C19="band",D19,IF(C19="broadcast",D19,"")))</f>
        <v>0.25</v>
      </c>
    </row>
    <row r="23" spans="1:24" ht="15" thickTop="1" x14ac:dyDescent="0.35">
      <c r="A23" s="1"/>
      <c r="B23" s="1"/>
      <c r="C23" s="1"/>
      <c r="D23" s="1"/>
      <c r="E23" s="1"/>
      <c r="F23" s="1"/>
      <c r="G23" s="1"/>
      <c r="H23" s="1"/>
      <c r="I23" s="1"/>
      <c r="J23" s="16"/>
      <c r="K23" s="16"/>
      <c r="L23" s="16"/>
      <c r="M23" s="16"/>
      <c r="N23" s="16"/>
      <c r="W23" s="29" t="s">
        <v>48</v>
      </c>
      <c r="X23" s="15">
        <f>IF(D16="kg/ha",C16,IF(D16="kg/acre",C16/0.404685642,""))</f>
        <v>69</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4" xr:uid="{00000000-0002-0000-0100-000001000000}">
      <formula1>$W$8:$W$15</formula1>
    </dataValidation>
    <dataValidation type="list" allowBlank="1" showInputMessage="1" showErrorMessage="1" sqref="C19" xr:uid="{00000000-0002-0000-0100-000002000000}">
      <formula1>"point,band,broadcast"</formula1>
    </dataValidation>
    <dataValidation type="list" allowBlank="1" showInputMessage="1" showErrorMessage="1" sqref="D16" xr:uid="{00000000-0002-0000-0100-000003000000}">
      <formula1>"kg/acre,kg/ha"</formula1>
    </dataValidation>
    <dataValidation type="list" allowBlank="1" showDropDown="1" showInputMessage="1" showErrorMessage="1" sqref="E16:F16" xr:uid="{00000000-0002-0000-0100-000004000000}">
      <formula1>"kg/acre,kg/ha"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21" ma:contentTypeDescription="Create a new document." ma:contentTypeScope="" ma:versionID="42cdcb359da16d98fd63cedc49cea169">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7db9a6aa8fcce63508b8758ce3094111"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92438-2232-4521-8CDC-ABF1AF5C69C5}">
  <ds:schemaRefs>
    <ds:schemaRef ds:uri="http://schemas.microsoft.com/office/2006/metadata/properties"/>
    <ds:schemaRef ds:uri="http://schemas.microsoft.com/office/infopath/2007/PartnerControls"/>
    <ds:schemaRef ds:uri="cfcaa660-3182-4f27-8fa7-16736e9283fd"/>
    <ds:schemaRef ds:uri="6a2a5ef5-46a6-42c7-b9b9-d957781a302b"/>
  </ds:schemaRefs>
</ds:datastoreItem>
</file>

<file path=customXml/itemProps2.xml><?xml version="1.0" encoding="utf-8"?>
<ds:datastoreItem xmlns:ds="http://schemas.openxmlformats.org/officeDocument/2006/customXml" ds:itemID="{A0ECAAF2-5992-4795-AEFC-3D723AFD6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FDB556-3164-4577-A262-F9D7157EE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2026-01-06T16:11:49Z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ies>
</file>